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G:\My Drive\tom-atkinson\thetomatkinson\book\assets\Downloadable Resources\"/>
    </mc:Choice>
  </mc:AlternateContent>
  <xr:revisionPtr revIDLastSave="0" documentId="13_ncr:1_{50CD84AE-1F0C-4E1D-ABFA-160AD1DE590A}" xr6:coauthVersionLast="47" xr6:coauthVersionMax="47" xr10:uidLastSave="{00000000-0000-0000-0000-000000000000}"/>
  <bookViews>
    <workbookView xWindow="-108" yWindow="-108" windowWidth="23256" windowHeight="13896" tabRatio="500" activeTab="2" xr2:uid="{00000000-000D-0000-FFFF-FFFF00000000}"/>
  </bookViews>
  <sheets>
    <sheet name="INSTRUCTIONS" sheetId="1" r:id="rId1"/>
    <sheet name="CALCULATOR" sheetId="2" r:id="rId2"/>
    <sheet name="RATES" sheetId="3" r:id="rId3"/>
  </sheets>
  <definedNames>
    <definedName name="_xlnm.Print_Titles" localSheetId="1">CALCULATOR!$1:$3</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B30" i="2" l="1"/>
  <c r="B31" i="2"/>
  <c r="B17" i="2"/>
  <c r="B16" i="2"/>
  <c r="B15" i="2"/>
  <c r="B14" i="2"/>
  <c r="B11" i="2"/>
  <c r="B26" i="2" s="1"/>
  <c r="B18" i="2" l="1"/>
  <c r="B19" i="2" s="1"/>
  <c r="B22" i="2" s="1"/>
  <c r="B27" i="2" s="1"/>
  <c r="B32" i="2" s="1"/>
  <c r="B36" i="2"/>
  <c r="B35" i="2"/>
</calcChain>
</file>

<file path=xl/sharedStrings.xml><?xml version="1.0" encoding="utf-8"?>
<sst xmlns="http://schemas.openxmlformats.org/spreadsheetml/2006/main" count="141" uniqueCount="137">
  <si>
    <t>5-Pillar Job Cost Calculator — Instructions</t>
  </si>
  <si>
    <t>TheTomAtkinson.com/book</t>
  </si>
  <si>
    <t xml:space="preserve">  PURPOSE &amp; BACKGROUND</t>
  </si>
  <si>
    <t>What this tool does</t>
  </si>
  <si>
    <t>This calculator implements the 5-Pillar Profit Method — the pricing framework that Henry teaches Eli Thompson in The Liar, The Thief: The Contractor's Myth of Gross Profit. It tells you what a job must sell for so that your company actually makes money after every dollar of overhead is accounted for.</t>
  </si>
  <si>
    <t>Why this exists</t>
  </si>
  <si>
    <t>Eli spent years watching Pinnacle Communications price every job at a 45% gross margin target and believe they were profitable. The 5-Pillar Method revealed that service work — priced at 45% gross — was losing $43 per truck roll and approximately $20,000 per year. Gross margin couldn't see it. This calculator can.</t>
  </si>
  <si>
    <t>Who should use it</t>
  </si>
  <si>
    <t>Project managers, estimators, and business owners at self-performing specialty contractors. If your crew does the work, your crew's hours drive the majority of your overhead. This tool makes that relationship visible on every single bid.</t>
  </si>
  <si>
    <t xml:space="preserve">  HOW THE WORKBOOK IS STRUCTURED</t>
  </si>
  <si>
    <t>RATES tab  (set once)</t>
  </si>
  <si>
    <t>All 5 overhead rates and your NP/H benchmark live here. This is the tab Henry insisted on — a single location for every global variable. When your overhead changes, you update the RATES tab and every estimate you build automatically reflects the current rates. Lock or hide this tab before distributing to estimators.</t>
  </si>
  <si>
    <t>CALCULATOR tab  (use every bid)</t>
  </si>
  <si>
    <t>Enter job-specific inputs (labor hours, labor cost, materials, subcontractors, profit target). Every overhead calculation pulls from the RATES tab automatically. The final output is your 5-Pillar price — the minimum price that covers all costs plus your target net profit target.</t>
  </si>
  <si>
    <t xml:space="preserve">  STEP-BY-STEP INSTRUCTIONS</t>
  </si>
  <si>
    <t>STEP 1 — Set up the RATES tab   (do this first)</t>
  </si>
  <si>
    <t>Go to the RATES tab. Enter your 5 overhead rates in the yellow cells. These rates come from your prior-period financials: total overhead by driver ÷ total annual units of that driver. See the 'HOW THESE RATES WERE DEVELOPED' section on that tab for the exact method. Also set your NP/H benchmark — the minimum net profit per labor hour your company will accept.</t>
  </si>
  <si>
    <t>STEP 2 — Enter job information</t>
  </si>
  <si>
    <t>On the CALCULATOR tab, fill in the yellow input cells: Job Name, Department, Field Labor Hours, Direct Labor Cost, Material Cost, and Subcontractor Cost. Blue text = values you type. Formulas will not appear in blue.  Critical note: the job costs entered MUST be the same costs captured on the P&amp;L.  If the COGS labor include burden on the P&amp;L, include it here.  If the P&amp;L COGS labor only reflects the direct labor hour cost and all associated payroll burden is overhead, only include the direct labor hour cost here.  The same logic should be used for the material and subcontrors.</t>
  </si>
  <si>
    <t>STEP 3 — Review the 5-Pillar overhead</t>
  </si>
  <si>
    <t>The OVERHEAD ALLOCATION section calculates automatically. Each pillar pulls its rate from the RATES tab and applies it to the appropriate driver. The total is your job's true overhead burden — the portion of your company's fixed cost structure this job must carry.</t>
  </si>
  <si>
    <t>STEP 4 — Set your profit target</t>
  </si>
  <si>
    <t>Enter your target net profit margin % in the yellow cell (e.g., 0.15 for 15%). This is a margin, not a markup. See the Margin vs. Markup note below.</t>
  </si>
  <si>
    <t>STEP 5 — Read the final price</t>
  </si>
  <si>
    <t>The Final Price cell shows the bid price that covers all direct costs, all allocated overhead, and your target net profit. Do not bid below this number.</t>
  </si>
  <si>
    <t>STEP 6 — Check NP/H vs. benchmark</t>
  </si>
  <si>
    <t>Review the Net Profit per Labor Hour. Henry's lesson to Eli: 'Not gross margin percentage. Not revenue per employee. Not backlog. Net profit per labor hour.' If NP/H clears your benchmark, the work is financially worth doing. If it doesn't, reprice or walk away.</t>
  </si>
  <si>
    <t>STEP 7 — Note the gross margin (don't use it as a target)</t>
  </si>
  <si>
    <t>The Gross Margin Sanity Check section shows you what gross margin percentage this price yields. Use it as a communication tool with your team — not as the reason behind your price. As Henry explains: percentages describe what happened. The 5 Pillars explain why.</t>
  </si>
  <si>
    <t xml:space="preserve">  KEY CONCEPTS FROM THE BOOK</t>
  </si>
  <si>
    <t>Margin vs. Markup</t>
  </si>
  <si>
    <t>Henry catches this in Chapter 10. Markup adds a percentage on top of cost — so 15% markup on a $133,000 cost job yields $20,000 in profit, but $20,000 ÷ $153,000 = only 13% margin. You'd report 13% when you thought you were making 15%. This calculator uses margin: Final Price = Total Cost ÷ (1 − Margin%). That formula backs into the price from the cost side, guaranteeing the percentage you actually want.</t>
  </si>
  <si>
    <t>The 5 Pillars</t>
  </si>
  <si>
    <t>Labor hours drive roughly 90% of overhead for many self-performing contractors (NOT GENERAL CONTRACTORS) — because labor drives truck rolls, supervision, insurance, scheduling, and payroll burden. The remaining 10% splits across job count (dispatch, invoicing, warranty), material cost (purchasing, receiving, freight), subcontractor cost (coordination, compliance), and revenue (banking, sales commission, bonding). Each pillar isolates a real cost driver. Together they give you an overhead picture that gross margin cannot.</t>
  </si>
  <si>
    <t>Net Profit per Labor Hour (NP/H)</t>
  </si>
  <si>
    <t>The metric Eli learns to use as his bid filter. A job that produces $38.84 NP/H in one department beats a job producing $16.14 NP/H in another — even if one department has a higher gross margin percentage. Hours are finite. Guard them accordingly. Set your NP/H benchmark on the RATES tab to reflect your company's best realistic alternative work.</t>
  </si>
  <si>
    <t>The Liar</t>
  </si>
  <si>
    <t>Gross margin percentage. It does not distinguish between a $1,500 truck roll and a $200,000 school project. It treats both the same.  In the book, Pinnacle's service department showed a healthy 45% gross margin for years while unknowningly losing $20,000 annually and $43 per truck roll. The 5-Pillar Method sees what the percentage cannot.</t>
  </si>
  <si>
    <t>Saying No</t>
  </si>
  <si>
    <t>Henry's core teaching: 'My job is not to help you win more work. My job is to help you say no to the wrong work.' Every hour your crew spends on below-benchmark work is an hour they're not available for above-benchmark work. The true cost of bad pricing is not only the money lost — it's the profit not earned because your best people were busy on the wrong job.</t>
  </si>
  <si>
    <t xml:space="preserve">  NOTE ON PILLAR 5 — NO ITERATIVE CALCULATION NEEDED</t>
  </si>
  <si>
    <t>Algebraic solution</t>
  </si>
  <si>
    <t>Pillar 5 (Revenue-Driven Overhead) is calculated using an algebraic formula that solves for the final price directly, eliminating the circular reference. The formula is: Final Price = (Direct Costs + Pillars 1-4) / (1 - Profit Margin % - Revenue Rate %). You do not need to enable iterative calculation in Excel for this workbook.</t>
  </si>
  <si>
    <t xml:space="preserve">  UPDATING YOUR RATES</t>
  </si>
  <si>
    <t>When to update</t>
  </si>
  <si>
    <t>Update the RATES tab when overhead materially changes — new employees, new facility costs, significant volume shifts. Henry advises at minimum annually; quarterly is better. Rates that no longer reflect reality produce prices that no longer reflect reality.</t>
  </si>
  <si>
    <t>How to update</t>
  </si>
  <si>
    <t>Pull your prior period (typically prior 12 months) overhead expense detail (below the gross margin line of your P&amp;L). Categorize every line item by pillar. Sum each pillar's overhead total. Divide by the corresponding annual units. Enter the new rates in the yellow cells on the RATES tab.</t>
  </si>
  <si>
    <t>Lock the tab</t>
  </si>
  <si>
    <t>Before distributing to estimators, protect the RATES tab (Review → Protect Sheet). Estimators should use the CALCULATOR tab only. Rates should change only when you review the financials — not when an estimator wants to make a job work.</t>
  </si>
  <si>
    <t>thetomatkinson.com  |  The Liar, The Thief: The Contractor's Myth of Gross Profit  |  Trades Alignment</t>
  </si>
  <si>
    <t>5-Pillar Job Cost Calculator</t>
  </si>
  <si>
    <t>FIELD</t>
  </si>
  <si>
    <t>AMOUNT</t>
  </si>
  <si>
    <t>NOTES</t>
  </si>
  <si>
    <t xml:space="preserve">  JOB INFORMATION</t>
  </si>
  <si>
    <t>Job Name</t>
  </si>
  <si>
    <t>Enter project name</t>
  </si>
  <si>
    <t>Department</t>
  </si>
  <si>
    <t>Enter Department Name</t>
  </si>
  <si>
    <t>Field Labor Hours</t>
  </si>
  <si>
    <t>Total field hours on job</t>
  </si>
  <si>
    <t>Direct Labor Cost</t>
  </si>
  <si>
    <t>COGS Labor (as captured on P&amp;L)</t>
  </si>
  <si>
    <t>Material Cost</t>
  </si>
  <si>
    <t>COGS materials (as captured on P&amp;L)</t>
  </si>
  <si>
    <t>Subcontractor Cost</t>
  </si>
  <si>
    <t>COGS Subs (as captured on P&amp;L)</t>
  </si>
  <si>
    <t>Total Direct Costs</t>
  </si>
  <si>
    <t>Labor + Material + Subcontractor</t>
  </si>
  <si>
    <t xml:space="preserve">  OVERHEAD ALLOCATION  (5-Pillar Method)</t>
  </si>
  <si>
    <t xml:space="preserve">  Pillar 1 — Labor-Driven Overhead</t>
  </si>
  <si>
    <t>Field hours × rate from RATES tab</t>
  </si>
  <si>
    <t xml:space="preserve">  Pillar 2 — Job Count Overhead</t>
  </si>
  <si>
    <t>Flat per-job amount from RATES tab</t>
  </si>
  <si>
    <t xml:space="preserve">  Pillar 3 — Material-Driven Overhead</t>
  </si>
  <si>
    <t>Material cost × rate from RATES tab</t>
  </si>
  <si>
    <t xml:space="preserve">  Pillar 4 — Subcontractor Overhead</t>
  </si>
  <si>
    <t>Sub cost × rate from RATES tab</t>
  </si>
  <si>
    <t xml:space="preserve">  Pillar 5 — Revenue-Driven Overhead</t>
  </si>
  <si>
    <t>Final price × rate from RATES tab</t>
  </si>
  <si>
    <t>Total Allocated Overhead</t>
  </si>
  <si>
    <t>Sum of all 5 pillars</t>
  </si>
  <si>
    <t xml:space="preserve">  TOTAL COST</t>
  </si>
  <si>
    <t>Total Cost  (Direct + Overhead)</t>
  </si>
  <si>
    <t>Break-even floor</t>
  </si>
  <si>
    <t xml:space="preserve">  NET PROFIT TARGET</t>
  </si>
  <si>
    <t>Target Net Profit Margin %</t>
  </si>
  <si>
    <t>Enter as decimal: 0.15 = 15%</t>
  </si>
  <si>
    <t>Final Price  (margin-based)</t>
  </si>
  <si>
    <t>Total Cost ÷ (1 − Margin%)</t>
  </si>
  <si>
    <t>Net Profit $</t>
  </si>
  <si>
    <t>Actual dollars kept</t>
  </si>
  <si>
    <t xml:space="preserve">  NET PROFIT PER LABOR HOUR  (NP/H)</t>
  </si>
  <si>
    <t>Net Profit per Labor Hour  (NP/H)</t>
  </si>
  <si>
    <t>The metric that matters</t>
  </si>
  <si>
    <t>NP/H Benchmark  (from RATES tab)</t>
  </si>
  <si>
    <t>Set your floor on RATES tab</t>
  </si>
  <si>
    <t>Status</t>
  </si>
  <si>
    <t>Green = bid qualifies | Red = reprice</t>
  </si>
  <si>
    <t xml:space="preserve">  GROSS MARGIN SANITY CHECK  (Context Only — Not the Target)</t>
  </si>
  <si>
    <t>Gross Profit $</t>
  </si>
  <si>
    <t>Revenue minus direct costs only</t>
  </si>
  <si>
    <t>Gross Margin %</t>
  </si>
  <si>
    <t>The Liar — result of method, not a target</t>
  </si>
  <si>
    <t>thetomatkinson.com  |  Trades Alignment  |  The 5-Pillar Profit Method</t>
  </si>
  <si>
    <t>5-Pillar Rate Sheet  (Global Variables)</t>
  </si>
  <si>
    <t>RATE / VARIABLE</t>
  </si>
  <si>
    <t>VALUE</t>
  </si>
  <si>
    <t>DESCRIPTION</t>
  </si>
  <si>
    <t xml:space="preserve">  5-PILLAR OVERHEAD RATES  —  Update when overhead changes</t>
  </si>
  <si>
    <t>Pillar 1 — Labor Hour Rate  ($/hr)</t>
  </si>
  <si>
    <t>Take prior period's total overhead driven by labor hours and divide by total direct labor hours for the same period</t>
  </si>
  <si>
    <t>Pillar 2 — Job Count Rate  ($/job)</t>
  </si>
  <si>
    <t>Take prior period's total overhead driven by job count and divide by total number of jobs in the same period</t>
  </si>
  <si>
    <t>Pillar 3 — Material Rate  (%)</t>
  </si>
  <si>
    <t>Take prior period's total overhead driven by material and divide by total material cost for the same period</t>
  </si>
  <si>
    <t>Pillar 4 — Subcontractor Rate  (%)</t>
  </si>
  <si>
    <t>Take prior period's total overhead driven by subcontractor costs and divide by total subcontractor costs for the same period</t>
  </si>
  <si>
    <t>Pillar 5 — Revenue Rate  (%)</t>
  </si>
  <si>
    <t>Take prior period's total overhead driven by revenue and divide by total revenue for the same period</t>
  </si>
  <si>
    <t xml:space="preserve">  NP/H BENCHMARK  —  Your minimum acceptable profit per labor hour</t>
  </si>
  <si>
    <t>NP/H Benchmark  ($/hr)</t>
  </si>
  <si>
    <t>Set to your lowest-NP/H benchmark</t>
  </si>
  <si>
    <t xml:space="preserve">  HOW THESE RATES WERE DEVELOPED</t>
  </si>
  <si>
    <t>Step 1</t>
  </si>
  <si>
    <t>Total up all annual overhead expenses (every line item not in COGS).</t>
  </si>
  <si>
    <t>Step 2</t>
  </si>
  <si>
    <t>Categorize each expense by which pillar drives it.</t>
  </si>
  <si>
    <t>Step 3</t>
  </si>
  <si>
    <t>Total annual units for each driver (hours, job count, $ materials, etc.).</t>
  </si>
  <si>
    <t>Step 4</t>
  </si>
  <si>
    <t>Divide overhead by annual units to get the rate per unit.</t>
  </si>
  <si>
    <t>Step 5</t>
  </si>
  <si>
    <t>Update this tab quarterly or when overhead or volume changes materially.</t>
  </si>
  <si>
    <t>Yellow cells = changeable inputs.  All CALCULATOR formulas reference this tab.  Lock this sheet before sharing with estimators.</t>
  </si>
  <si>
    <t>No Unauthorized Redistribution or Resale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</si>
</sst>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20" x14ac:knownFonts="1">
    <font>
      <sz val="11"/>
      <color theme="1"/>
      <name val="Calibri"/>
      <family val="2"/>
      <charset val="1"/>
    </font>
    <font>
      <b/>
      <sz val="14"/>
      <color rgb="FFFFFFFF"/>
      <name val="Calibri"/>
      <family val="2"/>
      <charset val="1"/>
    </font>
    <font>
      <b/>
      <sz val="10"/>
      <color rgb="FFFFFFFF"/>
      <name val="Calibri"/>
      <family val="2"/>
      <charset val="1"/>
    </font>
    <font>
      <b/>
      <sz val="10"/>
      <color rgb="FF1C3B6B"/>
      <name val="Calibri"/>
      <family val="2"/>
      <charset val="1"/>
    </font>
    <font>
      <sz val="10"/>
      <color rgb="FF222222"/>
      <name val="Calibri"/>
      <family val="2"/>
      <charset val="1"/>
    </font>
    <font>
      <i/>
      <sz val="8"/>
      <color rgb="FF5B6473"/>
      <name val="Calibri"/>
      <family val="2"/>
      <charset val="1"/>
    </font>
    <font>
      <b/>
      <sz val="9"/>
      <color rgb="FFFFFFFF"/>
      <name val="Calibri"/>
      <family val="2"/>
      <charset val="1"/>
    </font>
    <font>
      <sz val="10"/>
      <color rgb="FF0000FF"/>
      <name val="Calibri"/>
      <family val="2"/>
      <charset val="1"/>
    </font>
    <font>
      <i/>
      <sz val="9"/>
      <color rgb="FF5B6473"/>
      <name val="Calibri"/>
      <family val="2"/>
      <charset val="1"/>
    </font>
    <font>
      <b/>
      <sz val="10"/>
      <color rgb="FF222222"/>
      <name val="Calibri"/>
      <family val="2"/>
      <charset val="1"/>
    </font>
    <font>
      <b/>
      <sz val="11"/>
      <color rgb="FF222222"/>
      <name val="Calibri"/>
      <family val="2"/>
      <charset val="1"/>
    </font>
    <font>
      <b/>
      <sz val="11"/>
      <color rgb="FF1C3B6B"/>
      <name val="Calibri"/>
      <family val="2"/>
      <charset val="1"/>
    </font>
    <font>
      <b/>
      <sz val="12"/>
      <color rgb="FF1C3B6B"/>
      <name val="Calibri"/>
      <family val="2"/>
      <charset val="1"/>
    </font>
    <font>
      <sz val="10"/>
      <color rgb="FF5B6473"/>
      <name val="Calibri"/>
      <family val="2"/>
      <charset val="1"/>
    </font>
    <font>
      <i/>
      <sz val="10"/>
      <color rgb="FF5B6473"/>
      <name val="Calibri"/>
      <family val="2"/>
      <charset val="1"/>
    </font>
    <font>
      <b/>
      <i/>
      <sz val="8"/>
      <color rgb="FF5B6473"/>
      <name val="Calibri"/>
      <family val="2"/>
      <charset val="1"/>
    </font>
    <font>
      <b/>
      <sz val="11"/>
      <color rgb="FF0000FF"/>
      <name val="Calibri"/>
      <family val="2"/>
      <charset val="1"/>
    </font>
    <font>
      <b/>
      <sz val="12"/>
      <color rgb="FF0000FF"/>
      <name val="Calibri"/>
      <family val="2"/>
      <charset val="1"/>
    </font>
    <font>
      <b/>
      <sz val="9"/>
      <color rgb="FF1C3B6B"/>
      <name val="Calibri"/>
      <family val="2"/>
      <charset val="1"/>
    </font>
    <font>
      <sz val="9"/>
      <color rgb="FF222222"/>
      <name val="Calibri"/>
      <family val="2"/>
      <charset val="1"/>
    </font>
  </fonts>
  <fills count="9">
    <fill>
      <patternFill patternType="none"/>
    </fill>
    <fill>
      <patternFill patternType="gray125"/>
    </fill>
    <fill>
      <patternFill patternType="solid">
        <fgColor rgb="FF1C3B6B"/>
        <bgColor rgb="FF333399"/>
      </patternFill>
    </fill>
    <fill>
      <patternFill patternType="solid">
        <fgColor rgb="FFE07826"/>
        <bgColor rgb="FFFF9900"/>
      </patternFill>
    </fill>
    <fill>
      <patternFill patternType="solid">
        <fgColor rgb="FFFFFFFF"/>
        <bgColor rgb="FFFFF9E6"/>
      </patternFill>
    </fill>
    <fill>
      <patternFill patternType="solid">
        <fgColor rgb="FF5B6473"/>
        <bgColor rgb="FF808080"/>
      </patternFill>
    </fill>
    <fill>
      <patternFill patternType="solid">
        <fgColor rgb="FFFFF9E6"/>
        <bgColor rgb="FFFFFFFF"/>
      </patternFill>
    </fill>
    <fill>
      <patternFill patternType="solid">
        <fgColor rgb="FFDDDCDD"/>
        <bgColor rgb="FFC0C0C0"/>
      </patternFill>
    </fill>
    <fill>
      <patternFill patternType="solid">
        <fgColor rgb="FFE07826"/>
        <bgColor rgb="FF333399"/>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40">
    <xf numFmtId="0" fontId="0" fillId="0" borderId="0" xfId="0"/>
    <xf numFmtId="0" fontId="1" fillId="2" borderId="0" xfId="0" applyFont="1" applyFill="1" applyAlignment="1">
      <alignment vertical="center"/>
    </xf>
    <xf numFmtId="0" fontId="1" fillId="2" borderId="0" xfId="0" applyFont="1" applyFill="1" applyAlignment="1">
      <alignment horizontal="right" vertical="center"/>
    </xf>
    <xf numFmtId="0" fontId="3" fillId="0" borderId="0" xfId="0" applyFont="1" applyAlignment="1">
      <alignment horizontal="left" vertical="top"/>
    </xf>
    <xf numFmtId="0" fontId="4" fillId="0" borderId="0" xfId="0" applyFont="1" applyAlignment="1">
      <alignment horizontal="left" vertical="top" wrapText="1"/>
    </xf>
    <xf numFmtId="0" fontId="3" fillId="0" borderId="0" xfId="0" applyFont="1" applyAlignment="1">
      <alignment horizontal="left" vertical="top" wrapText="1"/>
    </xf>
    <xf numFmtId="0" fontId="3" fillId="4" borderId="0" xfId="0" applyFont="1" applyFill="1" applyAlignment="1">
      <alignment horizontal="left" vertical="top"/>
    </xf>
    <xf numFmtId="0" fontId="4" fillId="4" borderId="0" xfId="0" applyFont="1" applyFill="1" applyAlignment="1">
      <alignment horizontal="left" vertical="top" wrapText="1"/>
    </xf>
    <xf numFmtId="0" fontId="4" fillId="4" borderId="0" xfId="0" applyFont="1" applyFill="1"/>
    <xf numFmtId="0" fontId="6" fillId="5" borderId="1" xfId="0" applyFont="1" applyFill="1" applyBorder="1" applyAlignment="1">
      <alignment horizontal="left" vertical="center"/>
    </xf>
    <xf numFmtId="0" fontId="6" fillId="5" borderId="1" xfId="0" applyFont="1" applyFill="1" applyBorder="1" applyAlignment="1">
      <alignment horizontal="right" vertical="center"/>
    </xf>
    <xf numFmtId="0" fontId="4" fillId="0" borderId="0" xfId="0" applyFont="1" applyAlignment="1">
      <alignment horizontal="left" vertical="center"/>
    </xf>
    <xf numFmtId="49" fontId="7" fillId="6" borderId="1" xfId="0" applyNumberFormat="1" applyFont="1" applyFill="1" applyBorder="1" applyAlignment="1">
      <alignment horizontal="right" vertical="center"/>
    </xf>
    <xf numFmtId="0" fontId="8" fillId="0" borderId="0" xfId="0" applyFont="1" applyAlignment="1">
      <alignment horizontal="left" vertical="center"/>
    </xf>
    <xf numFmtId="3" fontId="7" fillId="6" borderId="1" xfId="0" applyNumberFormat="1" applyFont="1" applyFill="1" applyBorder="1" applyAlignment="1">
      <alignment horizontal="right" vertical="center"/>
    </xf>
    <xf numFmtId="164" fontId="7" fillId="6" borderId="1" xfId="0" applyNumberFormat="1" applyFont="1" applyFill="1" applyBorder="1" applyAlignment="1">
      <alignment horizontal="right" vertical="center"/>
    </xf>
    <xf numFmtId="164" fontId="9" fillId="7" borderId="1" xfId="0" applyNumberFormat="1" applyFont="1" applyFill="1" applyBorder="1" applyAlignment="1">
      <alignment horizontal="right" vertical="center"/>
    </xf>
    <xf numFmtId="164" fontId="4" fillId="0" borderId="1" xfId="0" applyNumberFormat="1" applyFont="1" applyBorder="1" applyAlignment="1">
      <alignment horizontal="right" vertical="center"/>
    </xf>
    <xf numFmtId="164" fontId="10" fillId="7" borderId="1" xfId="0" applyNumberFormat="1" applyFont="1" applyFill="1" applyBorder="1" applyAlignment="1">
      <alignment horizontal="right" vertical="center"/>
    </xf>
    <xf numFmtId="165" fontId="7" fillId="6" borderId="1" xfId="0" applyNumberFormat="1" applyFont="1" applyFill="1" applyBorder="1" applyAlignment="1">
      <alignment horizontal="right" vertical="center"/>
    </xf>
    <xf numFmtId="164" fontId="11" fillId="0" borderId="1" xfId="0" applyNumberFormat="1" applyFont="1" applyBorder="1" applyAlignment="1">
      <alignment horizontal="right" vertical="center"/>
    </xf>
    <xf numFmtId="164" fontId="9" fillId="0" borderId="1" xfId="0" applyNumberFormat="1" applyFont="1" applyBorder="1" applyAlignment="1">
      <alignment horizontal="right" vertical="center"/>
    </xf>
    <xf numFmtId="164" fontId="12" fillId="7" borderId="1" xfId="0" applyNumberFormat="1" applyFont="1" applyFill="1" applyBorder="1" applyAlignment="1">
      <alignment horizontal="right" vertical="center"/>
    </xf>
    <xf numFmtId="164" fontId="13" fillId="0" borderId="1" xfId="0" applyNumberFormat="1" applyFont="1" applyBorder="1" applyAlignment="1">
      <alignment horizontal="right" vertical="center"/>
    </xf>
    <xf numFmtId="0" fontId="9" fillId="0" borderId="1" xfId="0" applyFont="1" applyBorder="1" applyAlignment="1">
      <alignment horizontal="right" vertical="center"/>
    </xf>
    <xf numFmtId="165" fontId="14" fillId="0" borderId="1" xfId="0" applyNumberFormat="1" applyFont="1" applyBorder="1" applyAlignment="1">
      <alignment horizontal="right" vertical="center"/>
    </xf>
    <xf numFmtId="164" fontId="16" fillId="6" borderId="1" xfId="0" applyNumberFormat="1" applyFont="1" applyFill="1" applyBorder="1" applyAlignment="1">
      <alignment horizontal="right" vertical="center"/>
    </xf>
    <xf numFmtId="0" fontId="8" fillId="0" borderId="0" xfId="0" applyFont="1" applyAlignment="1">
      <alignment horizontal="left" vertical="center" wrapText="1"/>
    </xf>
    <xf numFmtId="10" fontId="16" fillId="6" borderId="1" xfId="0" applyNumberFormat="1" applyFont="1" applyFill="1" applyBorder="1" applyAlignment="1">
      <alignment horizontal="right" vertical="center"/>
    </xf>
    <xf numFmtId="164" fontId="17" fillId="6" borderId="1" xfId="0" applyNumberFormat="1" applyFont="1" applyFill="1" applyBorder="1" applyAlignment="1">
      <alignment horizontal="right" vertical="center"/>
    </xf>
    <xf numFmtId="0" fontId="8" fillId="0" borderId="0" xfId="0" applyFont="1"/>
    <xf numFmtId="0" fontId="18" fillId="0" borderId="0" xfId="0" applyFont="1" applyAlignment="1">
      <alignment horizontal="left" vertical="center"/>
    </xf>
    <xf numFmtId="0" fontId="19" fillId="0" borderId="0" xfId="0" applyFont="1" applyAlignment="1">
      <alignment horizontal="left" vertical="center"/>
    </xf>
    <xf numFmtId="0" fontId="5" fillId="0" borderId="0" xfId="0" applyFont="1" applyAlignment="1">
      <alignment horizontal="center" vertical="center"/>
    </xf>
    <xf numFmtId="0" fontId="2" fillId="2" borderId="0" xfId="0" applyFont="1" applyFill="1" applyAlignment="1">
      <alignment horizontal="left" vertical="center"/>
    </xf>
    <xf numFmtId="0" fontId="2" fillId="3" borderId="0" xfId="0" applyFont="1" applyFill="1" applyAlignment="1">
      <alignment horizontal="left" vertical="center"/>
    </xf>
    <xf numFmtId="0" fontId="2" fillId="2" borderId="1" xfId="0" applyFont="1" applyFill="1" applyBorder="1" applyAlignment="1">
      <alignment horizontal="left" vertical="center"/>
    </xf>
    <xf numFmtId="0" fontId="15" fillId="0" borderId="0" xfId="0" applyFont="1" applyAlignment="1">
      <alignment horizontal="center" vertical="center"/>
    </xf>
    <xf numFmtId="0" fontId="2" fillId="8" borderId="1" xfId="0" applyFont="1" applyFill="1" applyBorder="1" applyAlignment="1">
      <alignment horizontal="left" vertical="center"/>
    </xf>
    <xf numFmtId="0" fontId="0" fillId="0" borderId="0" xfId="0" applyAlignment="1">
      <alignment horizontal="center"/>
    </xf>
  </cellXfs>
  <cellStyles count="1">
    <cellStyle name="Normal" xfId="0" builtinId="0"/>
  </cellStyles>
  <dxfs count="2">
    <dxf>
      <fill>
        <patternFill>
          <bgColor rgb="FFFF0000"/>
        </patternFill>
      </fill>
    </dxf>
    <dxf>
      <fill>
        <patternFill>
          <bgColor rgb="FF92D050"/>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9E6"/>
      <rgbColor rgb="FFCCFFFF"/>
      <rgbColor rgb="FF660066"/>
      <rgbColor rgb="FFFF8080"/>
      <rgbColor rgb="FF0066CC"/>
      <rgbColor rgb="FFDDDCDD"/>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2D050"/>
      <rgbColor rgb="FFFFCC00"/>
      <rgbColor rgb="FFFF9900"/>
      <rgbColor rgb="FFE07826"/>
      <rgbColor rgb="FF5B6473"/>
      <rgbColor rgb="FF969696"/>
      <rgbColor rgb="FF1C3B6B"/>
      <rgbColor rgb="FF339966"/>
      <rgbColor rgb="FF003300"/>
      <rgbColor rgb="FF333300"/>
      <rgbColor rgb="FF993300"/>
      <rgbColor rgb="FF993366"/>
      <rgbColor rgb="FF333399"/>
      <rgbColor rgb="FF222222"/>
      <rgbColor rgb="00003366"/>
      <rgbColor rgb="00339966"/>
      <rgbColor rgb="00003300"/>
      <rgbColor rgb="00333300"/>
      <rgbColor rgb="00993300"/>
      <rgbColor rgb="00993366"/>
      <rgbColor rgb="00333399"/>
      <rgbColor rgb="00333333"/>
    </indexedColors>
    <mruColors>
      <color rgb="FFE0782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37"/>
  <sheetViews>
    <sheetView showGridLines="0" zoomScaleNormal="100" workbookViewId="0">
      <selection activeCell="B38" sqref="B38"/>
    </sheetView>
  </sheetViews>
  <sheetFormatPr defaultColWidth="8.6640625" defaultRowHeight="14.4" x14ac:dyDescent="0.3"/>
  <cols>
    <col min="1" max="1" width="4" customWidth="1"/>
    <col min="2" max="2" width="28" customWidth="1"/>
    <col min="3" max="3" width="60" customWidth="1"/>
    <col min="4" max="4" width="4" customWidth="1"/>
  </cols>
  <sheetData>
    <row r="1" spans="1:4" ht="18" customHeight="1" x14ac:dyDescent="0.3">
      <c r="A1" s="1" t="s">
        <v>0</v>
      </c>
      <c r="B1" s="1"/>
      <c r="C1" s="1"/>
      <c r="D1" s="2" t="s">
        <v>1</v>
      </c>
    </row>
    <row r="3" spans="1:4" x14ac:dyDescent="0.3">
      <c r="B3" s="35" t="s">
        <v>2</v>
      </c>
      <c r="C3" s="35"/>
    </row>
    <row r="4" spans="1:4" ht="69" customHeight="1" x14ac:dyDescent="0.3">
      <c r="B4" s="3" t="s">
        <v>3</v>
      </c>
      <c r="C4" s="4" t="s">
        <v>4</v>
      </c>
    </row>
    <row r="5" spans="1:4" ht="69" customHeight="1" x14ac:dyDescent="0.3">
      <c r="B5" s="3" t="s">
        <v>5</v>
      </c>
      <c r="C5" s="4" t="s">
        <v>6</v>
      </c>
    </row>
    <row r="6" spans="1:4" ht="54.75" customHeight="1" x14ac:dyDescent="0.3">
      <c r="B6" s="3" t="s">
        <v>7</v>
      </c>
      <c r="C6" s="4" t="s">
        <v>8</v>
      </c>
    </row>
    <row r="8" spans="1:4" x14ac:dyDescent="0.3">
      <c r="B8" s="35" t="s">
        <v>9</v>
      </c>
      <c r="C8" s="35"/>
    </row>
    <row r="9" spans="1:4" ht="69" customHeight="1" x14ac:dyDescent="0.3">
      <c r="B9" s="3" t="s">
        <v>10</v>
      </c>
      <c r="C9" s="4" t="s">
        <v>11</v>
      </c>
    </row>
    <row r="10" spans="1:4" ht="54.75" customHeight="1" x14ac:dyDescent="0.3">
      <c r="B10" s="3" t="s">
        <v>12</v>
      </c>
      <c r="C10" s="4" t="s">
        <v>13</v>
      </c>
    </row>
    <row r="12" spans="1:4" x14ac:dyDescent="0.3">
      <c r="B12" s="35" t="s">
        <v>14</v>
      </c>
      <c r="C12" s="35"/>
    </row>
    <row r="13" spans="1:4" ht="82.5" customHeight="1" x14ac:dyDescent="0.3">
      <c r="B13" s="5" t="s">
        <v>15</v>
      </c>
      <c r="C13" s="4" t="s">
        <v>16</v>
      </c>
    </row>
    <row r="14" spans="1:4" ht="123.75" customHeight="1" x14ac:dyDescent="0.3">
      <c r="B14" s="5" t="s">
        <v>17</v>
      </c>
      <c r="C14" s="4" t="s">
        <v>18</v>
      </c>
    </row>
    <row r="15" spans="1:4" ht="54.75" customHeight="1" x14ac:dyDescent="0.3">
      <c r="B15" s="5" t="s">
        <v>19</v>
      </c>
      <c r="C15" s="4" t="s">
        <v>20</v>
      </c>
    </row>
    <row r="16" spans="1:4" ht="27" customHeight="1" x14ac:dyDescent="0.3">
      <c r="B16" s="5" t="s">
        <v>21</v>
      </c>
      <c r="C16" s="4" t="s">
        <v>22</v>
      </c>
    </row>
    <row r="17" spans="2:3" ht="41.25" customHeight="1" x14ac:dyDescent="0.3">
      <c r="B17" s="5" t="s">
        <v>23</v>
      </c>
      <c r="C17" s="4" t="s">
        <v>24</v>
      </c>
    </row>
    <row r="18" spans="2:3" ht="54.75" customHeight="1" x14ac:dyDescent="0.3">
      <c r="B18" s="5" t="s">
        <v>25</v>
      </c>
      <c r="C18" s="4" t="s">
        <v>26</v>
      </c>
    </row>
    <row r="19" spans="2:3" ht="54.75" customHeight="1" x14ac:dyDescent="0.3">
      <c r="B19" s="5" t="s">
        <v>27</v>
      </c>
      <c r="C19" s="4" t="s">
        <v>28</v>
      </c>
    </row>
    <row r="21" spans="2:3" x14ac:dyDescent="0.3">
      <c r="B21" s="35" t="s">
        <v>29</v>
      </c>
      <c r="C21" s="35"/>
    </row>
    <row r="22" spans="2:3" ht="82.5" customHeight="1" x14ac:dyDescent="0.3">
      <c r="B22" s="3" t="s">
        <v>30</v>
      </c>
      <c r="C22" s="4" t="s">
        <v>31</v>
      </c>
    </row>
    <row r="23" spans="2:3" ht="110.25" customHeight="1" x14ac:dyDescent="0.3">
      <c r="B23" s="3" t="s">
        <v>32</v>
      </c>
      <c r="C23" s="4" t="s">
        <v>33</v>
      </c>
    </row>
    <row r="24" spans="2:3" ht="69" customHeight="1" x14ac:dyDescent="0.3">
      <c r="B24" s="3" t="s">
        <v>34</v>
      </c>
      <c r="C24" s="4" t="s">
        <v>35</v>
      </c>
    </row>
    <row r="25" spans="2:3" ht="69" customHeight="1" x14ac:dyDescent="0.3">
      <c r="B25" s="3" t="s">
        <v>36</v>
      </c>
      <c r="C25" s="4" t="s">
        <v>37</v>
      </c>
    </row>
    <row r="26" spans="2:3" ht="82.5" customHeight="1" x14ac:dyDescent="0.3">
      <c r="B26" s="3" t="s">
        <v>38</v>
      </c>
      <c r="C26" s="4" t="s">
        <v>39</v>
      </c>
    </row>
    <row r="28" spans="2:3" x14ac:dyDescent="0.3">
      <c r="B28" s="35" t="s">
        <v>40</v>
      </c>
      <c r="C28" s="35"/>
    </row>
    <row r="29" spans="2:3" ht="69" customHeight="1" x14ac:dyDescent="0.3">
      <c r="B29" s="6" t="s">
        <v>41</v>
      </c>
      <c r="C29" s="7" t="s">
        <v>42</v>
      </c>
    </row>
    <row r="30" spans="2:3" x14ac:dyDescent="0.3">
      <c r="B30" s="8"/>
      <c r="C30" s="8"/>
    </row>
    <row r="31" spans="2:3" x14ac:dyDescent="0.3">
      <c r="B31" s="35" t="s">
        <v>43</v>
      </c>
      <c r="C31" s="35"/>
    </row>
    <row r="32" spans="2:3" ht="54.75" customHeight="1" x14ac:dyDescent="0.3">
      <c r="B32" s="3" t="s">
        <v>44</v>
      </c>
      <c r="C32" s="4" t="s">
        <v>45</v>
      </c>
    </row>
    <row r="33" spans="2:3" ht="54.75" customHeight="1" x14ac:dyDescent="0.3">
      <c r="B33" s="3" t="s">
        <v>46</v>
      </c>
      <c r="C33" s="4" t="s">
        <v>47</v>
      </c>
    </row>
    <row r="34" spans="2:3" ht="54.75" customHeight="1" x14ac:dyDescent="0.3">
      <c r="B34" s="3" t="s">
        <v>48</v>
      </c>
      <c r="C34" s="4" t="s">
        <v>49</v>
      </c>
    </row>
    <row r="36" spans="2:3" x14ac:dyDescent="0.3">
      <c r="B36" s="33" t="s">
        <v>50</v>
      </c>
      <c r="C36" s="33"/>
    </row>
    <row r="37" spans="2:3" x14ac:dyDescent="0.3">
      <c r="B37" s="39" t="s">
        <v>136</v>
      </c>
      <c r="C37" s="39"/>
    </row>
  </sheetData>
  <mergeCells count="8">
    <mergeCell ref="B37:C37"/>
    <mergeCell ref="B31:C31"/>
    <mergeCell ref="B36:C36"/>
    <mergeCell ref="B3:C3"/>
    <mergeCell ref="B8:C8"/>
    <mergeCell ref="B12:C12"/>
    <mergeCell ref="B21:C21"/>
    <mergeCell ref="B28:C28"/>
  </mergeCells>
  <pageMargins left="0.75" right="0.75" top="1" bottom="1" header="0.511811023622047" footer="0.511811023622047"/>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39"/>
  <sheetViews>
    <sheetView showGridLines="0" zoomScale="128" zoomScaleNormal="128" workbookViewId="0">
      <pane ySplit="3" topLeftCell="A4" activePane="bottomLeft" state="frozen"/>
      <selection pane="bottomLeft" activeCell="B44" sqref="B44"/>
    </sheetView>
  </sheetViews>
  <sheetFormatPr defaultColWidth="8.6640625" defaultRowHeight="14.4" x14ac:dyDescent="0.3"/>
  <cols>
    <col min="1" max="1" width="36" customWidth="1"/>
    <col min="2" max="2" width="19" customWidth="1"/>
    <col min="3" max="3" width="31" customWidth="1"/>
  </cols>
  <sheetData>
    <row r="1" spans="1:3" ht="36" customHeight="1" x14ac:dyDescent="0.3">
      <c r="A1" s="1" t="s">
        <v>51</v>
      </c>
      <c r="B1" s="1"/>
      <c r="C1" s="1" t="s">
        <v>1</v>
      </c>
    </row>
    <row r="2" spans="1:3" ht="6" customHeight="1" x14ac:dyDescent="0.3"/>
    <row r="3" spans="1:3" ht="19.5" customHeight="1" x14ac:dyDescent="0.3">
      <c r="A3" s="9" t="s">
        <v>52</v>
      </c>
      <c r="B3" s="10" t="s">
        <v>53</v>
      </c>
      <c r="C3" s="9" t="s">
        <v>54</v>
      </c>
    </row>
    <row r="4" spans="1:3" ht="18" customHeight="1" x14ac:dyDescent="0.3">
      <c r="A4" s="38" t="s">
        <v>55</v>
      </c>
      <c r="B4" s="38"/>
      <c r="C4" s="38"/>
    </row>
    <row r="5" spans="1:3" ht="18" customHeight="1" x14ac:dyDescent="0.3">
      <c r="A5" s="11" t="s">
        <v>56</v>
      </c>
      <c r="B5" s="12"/>
      <c r="C5" s="13" t="s">
        <v>57</v>
      </c>
    </row>
    <row r="6" spans="1:3" ht="18" customHeight="1" x14ac:dyDescent="0.3">
      <c r="A6" s="11" t="s">
        <v>58</v>
      </c>
      <c r="B6" s="12"/>
      <c r="C6" s="13" t="s">
        <v>59</v>
      </c>
    </row>
    <row r="7" spans="1:3" ht="18" customHeight="1" x14ac:dyDescent="0.3">
      <c r="A7" s="11" t="s">
        <v>60</v>
      </c>
      <c r="B7" s="14">
        <v>1500</v>
      </c>
      <c r="C7" s="13" t="s">
        <v>61</v>
      </c>
    </row>
    <row r="8" spans="1:3" ht="18" customHeight="1" x14ac:dyDescent="0.3">
      <c r="A8" s="11" t="s">
        <v>62</v>
      </c>
      <c r="B8" s="15">
        <v>65000</v>
      </c>
      <c r="C8" s="13" t="s">
        <v>63</v>
      </c>
    </row>
    <row r="9" spans="1:3" ht="18" customHeight="1" x14ac:dyDescent="0.3">
      <c r="A9" s="11" t="s">
        <v>64</v>
      </c>
      <c r="B9" s="15">
        <v>107250</v>
      </c>
      <c r="C9" s="13" t="s">
        <v>65</v>
      </c>
    </row>
    <row r="10" spans="1:3" ht="18" customHeight="1" x14ac:dyDescent="0.3">
      <c r="A10" s="11" t="s">
        <v>66</v>
      </c>
      <c r="B10" s="15">
        <v>16500</v>
      </c>
      <c r="C10" s="13" t="s">
        <v>67</v>
      </c>
    </row>
    <row r="11" spans="1:3" ht="18" customHeight="1" x14ac:dyDescent="0.3">
      <c r="A11" s="11" t="s">
        <v>68</v>
      </c>
      <c r="B11" s="16">
        <f>B8+B9+B10</f>
        <v>188750</v>
      </c>
      <c r="C11" s="13" t="s">
        <v>69</v>
      </c>
    </row>
    <row r="12" spans="1:3" ht="7.5" customHeight="1" x14ac:dyDescent="0.3"/>
    <row r="13" spans="1:3" ht="18" customHeight="1" x14ac:dyDescent="0.3">
      <c r="A13" s="38" t="s">
        <v>70</v>
      </c>
      <c r="B13" s="38"/>
      <c r="C13" s="38"/>
    </row>
    <row r="14" spans="1:3" ht="18" customHeight="1" x14ac:dyDescent="0.3">
      <c r="A14" s="11" t="s">
        <v>71</v>
      </c>
      <c r="B14" s="17">
        <f>B7*RATES!B5</f>
        <v>59340</v>
      </c>
      <c r="C14" s="13" t="s">
        <v>72</v>
      </c>
    </row>
    <row r="15" spans="1:3" ht="18" customHeight="1" x14ac:dyDescent="0.3">
      <c r="A15" s="11" t="s">
        <v>73</v>
      </c>
      <c r="B15" s="17">
        <f>RATES!B6</f>
        <v>115</v>
      </c>
      <c r="C15" s="13" t="s">
        <v>74</v>
      </c>
    </row>
    <row r="16" spans="1:3" ht="18" customHeight="1" x14ac:dyDescent="0.3">
      <c r="A16" s="11" t="s">
        <v>75</v>
      </c>
      <c r="B16" s="17">
        <f>B9*RATES!B7</f>
        <v>4290</v>
      </c>
      <c r="C16" s="13" t="s">
        <v>76</v>
      </c>
    </row>
    <row r="17" spans="1:3" ht="18" customHeight="1" x14ac:dyDescent="0.3">
      <c r="A17" s="11" t="s">
        <v>77</v>
      </c>
      <c r="B17" s="17">
        <f>B10*RATES!B8</f>
        <v>841.5</v>
      </c>
      <c r="C17" s="13" t="s">
        <v>78</v>
      </c>
    </row>
    <row r="18" spans="1:3" ht="18" customHeight="1" x14ac:dyDescent="0.3">
      <c r="A18" s="11" t="s">
        <v>79</v>
      </c>
      <c r="B18" s="17">
        <f>B26*RATES!B9</f>
        <v>3321.4558998808102</v>
      </c>
      <c r="C18" s="13" t="s">
        <v>80</v>
      </c>
    </row>
    <row r="19" spans="1:3" ht="18" customHeight="1" x14ac:dyDescent="0.3">
      <c r="A19" s="11" t="s">
        <v>81</v>
      </c>
      <c r="B19" s="16">
        <f>SUM(B14:B18)</f>
        <v>67907.955899880806</v>
      </c>
      <c r="C19" s="13" t="s">
        <v>82</v>
      </c>
    </row>
    <row r="20" spans="1:3" ht="7.5" customHeight="1" x14ac:dyDescent="0.3"/>
    <row r="21" spans="1:3" ht="18" customHeight="1" x14ac:dyDescent="0.3">
      <c r="A21" s="38" t="s">
        <v>83</v>
      </c>
      <c r="B21" s="38"/>
      <c r="C21" s="38"/>
    </row>
    <row r="22" spans="1:3" ht="18" customHeight="1" x14ac:dyDescent="0.3">
      <c r="A22" s="11" t="s">
        <v>84</v>
      </c>
      <c r="B22" s="18">
        <f>B11+B19</f>
        <v>256657.95589988079</v>
      </c>
      <c r="C22" s="13" t="s">
        <v>85</v>
      </c>
    </row>
    <row r="23" spans="1:3" ht="7.5" customHeight="1" x14ac:dyDescent="0.3"/>
    <row r="24" spans="1:3" ht="18" customHeight="1" x14ac:dyDescent="0.3">
      <c r="A24" s="38" t="s">
        <v>86</v>
      </c>
      <c r="B24" s="38"/>
      <c r="C24" s="38"/>
    </row>
    <row r="25" spans="1:3" ht="18" customHeight="1" x14ac:dyDescent="0.3">
      <c r="A25" s="11" t="s">
        <v>87</v>
      </c>
      <c r="B25" s="19">
        <v>0.15</v>
      </c>
      <c r="C25" s="13" t="s">
        <v>88</v>
      </c>
    </row>
    <row r="26" spans="1:3" ht="18" customHeight="1" x14ac:dyDescent="0.3">
      <c r="A26" s="11" t="s">
        <v>89</v>
      </c>
      <c r="B26" s="20">
        <f>(B11+B14+B15+B16+B17)/(1-B25-RATES!B9)</f>
        <v>301950.53635280096</v>
      </c>
      <c r="C26" s="13" t="s">
        <v>90</v>
      </c>
    </row>
    <row r="27" spans="1:3" ht="18" customHeight="1" x14ac:dyDescent="0.3">
      <c r="A27" s="11" t="s">
        <v>91</v>
      </c>
      <c r="B27" s="21">
        <f>B26-B22</f>
        <v>45292.580452920171</v>
      </c>
      <c r="C27" s="13" t="s">
        <v>92</v>
      </c>
    </row>
    <row r="28" spans="1:3" ht="7.5" customHeight="1" x14ac:dyDescent="0.3"/>
    <row r="29" spans="1:3" ht="18" customHeight="1" x14ac:dyDescent="0.3">
      <c r="A29" s="38" t="s">
        <v>93</v>
      </c>
      <c r="B29" s="38"/>
      <c r="C29" s="38"/>
    </row>
    <row r="30" spans="1:3" ht="18" customHeight="1" x14ac:dyDescent="0.3">
      <c r="A30" s="11" t="s">
        <v>94</v>
      </c>
      <c r="B30" s="22">
        <f>IF(B8=0,"",B27/B7)</f>
        <v>30.195053635280114</v>
      </c>
      <c r="C30" s="13" t="s">
        <v>95</v>
      </c>
    </row>
    <row r="31" spans="1:3" ht="18" customHeight="1" x14ac:dyDescent="0.3">
      <c r="A31" s="11" t="s">
        <v>96</v>
      </c>
      <c r="B31" s="23">
        <f>RATES!B12</f>
        <v>24</v>
      </c>
      <c r="C31" s="13" t="s">
        <v>97</v>
      </c>
    </row>
    <row r="32" spans="1:3" ht="24" customHeight="1" x14ac:dyDescent="0.3">
      <c r="A32" s="11" t="s">
        <v>98</v>
      </c>
      <c r="B32" s="24" t="str">
        <f>IF(B7=0,"INPUT FIELD HOURS",IF(B30&gt;=B31,"✔ ABOVE BENCHMARK","✘ BELOW BENCHMARK"))</f>
        <v>✔ ABOVE BENCHMARK</v>
      </c>
      <c r="C32" s="13" t="s">
        <v>99</v>
      </c>
    </row>
    <row r="33" spans="1:3" ht="7.5" customHeight="1" x14ac:dyDescent="0.3"/>
    <row r="34" spans="1:3" ht="18" customHeight="1" x14ac:dyDescent="0.3">
      <c r="A34" s="36" t="s">
        <v>100</v>
      </c>
      <c r="B34" s="36"/>
      <c r="C34" s="36"/>
    </row>
    <row r="35" spans="1:3" ht="18" customHeight="1" x14ac:dyDescent="0.3">
      <c r="A35" s="11" t="s">
        <v>101</v>
      </c>
      <c r="B35" s="23">
        <f>B26-B11</f>
        <v>113200.53635280096</v>
      </c>
      <c r="C35" s="13" t="s">
        <v>102</v>
      </c>
    </row>
    <row r="36" spans="1:3" ht="18" customHeight="1" x14ac:dyDescent="0.3">
      <c r="A36" s="11" t="s">
        <v>103</v>
      </c>
      <c r="B36" s="25">
        <f>IF(B26=0,"",B35/B26)</f>
        <v>0.37489761641137381</v>
      </c>
      <c r="C36" s="13" t="s">
        <v>104</v>
      </c>
    </row>
    <row r="37" spans="1:3" ht="7.5" customHeight="1" x14ac:dyDescent="0.3"/>
    <row r="38" spans="1:3" ht="15.75" customHeight="1" x14ac:dyDescent="0.3">
      <c r="A38" s="37" t="s">
        <v>105</v>
      </c>
      <c r="B38" s="37"/>
      <c r="C38" s="37"/>
    </row>
    <row r="39" spans="1:3" x14ac:dyDescent="0.3">
      <c r="A39" s="39" t="s">
        <v>136</v>
      </c>
      <c r="B39" s="39"/>
      <c r="C39" s="39"/>
    </row>
  </sheetData>
  <mergeCells count="8">
    <mergeCell ref="A39:C39"/>
    <mergeCell ref="A34:C34"/>
    <mergeCell ref="A38:C38"/>
    <mergeCell ref="A4:C4"/>
    <mergeCell ref="A13:C13"/>
    <mergeCell ref="A21:C21"/>
    <mergeCell ref="A24:C24"/>
    <mergeCell ref="A29:C29"/>
  </mergeCells>
  <conditionalFormatting sqref="B32">
    <cfRule type="expression" dxfId="1" priority="2">
      <formula>AND($B$7&lt;&gt;0,$B$30&gt;=$B$31)</formula>
    </cfRule>
    <cfRule type="expression" dxfId="0" priority="3">
      <formula>AND($B$7&lt;&gt;0,$B$30&lt;$B$31)</formula>
    </cfRule>
  </conditionalFormatting>
  <pageMargins left="0.75" right="0.75" top="1" bottom="1" header="0.511811023622047" footer="0.511811023622047"/>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22"/>
  <sheetViews>
    <sheetView showGridLines="0" tabSelected="1" topLeftCell="A4" zoomScaleNormal="100" workbookViewId="0">
      <selection activeCell="A23" sqref="A23"/>
    </sheetView>
  </sheetViews>
  <sheetFormatPr defaultColWidth="8.6640625" defaultRowHeight="14.4" x14ac:dyDescent="0.3"/>
  <cols>
    <col min="1" max="1" width="38" customWidth="1"/>
    <col min="2" max="2" width="18" customWidth="1"/>
    <col min="3" max="3" width="33.77734375" customWidth="1"/>
  </cols>
  <sheetData>
    <row r="1" spans="1:3" ht="36" customHeight="1" x14ac:dyDescent="0.3">
      <c r="A1" s="1" t="s">
        <v>106</v>
      </c>
      <c r="B1" s="1"/>
      <c r="C1" s="2" t="s">
        <v>1</v>
      </c>
    </row>
    <row r="2" spans="1:3" ht="6" customHeight="1" x14ac:dyDescent="0.3"/>
    <row r="3" spans="1:3" ht="19.5" customHeight="1" x14ac:dyDescent="0.3">
      <c r="A3" s="9" t="s">
        <v>107</v>
      </c>
      <c r="B3" s="10" t="s">
        <v>108</v>
      </c>
      <c r="C3" s="9" t="s">
        <v>109</v>
      </c>
    </row>
    <row r="4" spans="1:3" ht="18" customHeight="1" x14ac:dyDescent="0.3">
      <c r="A4" s="34" t="s">
        <v>110</v>
      </c>
      <c r="B4" s="34"/>
      <c r="C4" s="34"/>
    </row>
    <row r="5" spans="1:3" ht="36" customHeight="1" x14ac:dyDescent="0.3">
      <c r="A5" s="11" t="s">
        <v>111</v>
      </c>
      <c r="B5" s="26">
        <v>39.56</v>
      </c>
      <c r="C5" s="27" t="s">
        <v>112</v>
      </c>
    </row>
    <row r="6" spans="1:3" ht="36" customHeight="1" x14ac:dyDescent="0.3">
      <c r="A6" s="11" t="s">
        <v>113</v>
      </c>
      <c r="B6" s="26">
        <v>115</v>
      </c>
      <c r="C6" s="27" t="s">
        <v>114</v>
      </c>
    </row>
    <row r="7" spans="1:3" ht="36" customHeight="1" x14ac:dyDescent="0.3">
      <c r="A7" s="11" t="s">
        <v>115</v>
      </c>
      <c r="B7" s="28">
        <v>0.04</v>
      </c>
      <c r="C7" s="27" t="s">
        <v>116</v>
      </c>
    </row>
    <row r="8" spans="1:3" ht="36" customHeight="1" x14ac:dyDescent="0.3">
      <c r="A8" s="11" t="s">
        <v>117</v>
      </c>
      <c r="B8" s="28">
        <v>5.0999999999999997E-2</v>
      </c>
      <c r="C8" s="27" t="s">
        <v>118</v>
      </c>
    </row>
    <row r="9" spans="1:3" ht="36" customHeight="1" x14ac:dyDescent="0.3">
      <c r="A9" s="11" t="s">
        <v>119</v>
      </c>
      <c r="B9" s="28">
        <v>1.0999999999999999E-2</v>
      </c>
      <c r="C9" s="27" t="s">
        <v>120</v>
      </c>
    </row>
    <row r="10" spans="1:3" ht="7.5" customHeight="1" x14ac:dyDescent="0.3"/>
    <row r="11" spans="1:3" ht="18" customHeight="1" x14ac:dyDescent="0.3">
      <c r="A11" s="35" t="s">
        <v>121</v>
      </c>
      <c r="B11" s="35"/>
      <c r="C11" s="35"/>
    </row>
    <row r="12" spans="1:3" ht="21.75" customHeight="1" x14ac:dyDescent="0.3">
      <c r="A12" s="11" t="s">
        <v>122</v>
      </c>
      <c r="B12" s="29">
        <v>24</v>
      </c>
      <c r="C12" s="30" t="s">
        <v>123</v>
      </c>
    </row>
    <row r="13" spans="1:3" ht="7.5" customHeight="1" x14ac:dyDescent="0.3"/>
    <row r="14" spans="1:3" ht="18" customHeight="1" x14ac:dyDescent="0.3">
      <c r="A14" s="34" t="s">
        <v>124</v>
      </c>
      <c r="B14" s="34"/>
      <c r="C14" s="34"/>
    </row>
    <row r="15" spans="1:3" ht="15.75" customHeight="1" x14ac:dyDescent="0.3">
      <c r="A15" s="31" t="s">
        <v>125</v>
      </c>
      <c r="B15" s="32" t="s">
        <v>126</v>
      </c>
      <c r="C15" s="32"/>
    </row>
    <row r="16" spans="1:3" ht="15.75" customHeight="1" x14ac:dyDescent="0.3">
      <c r="A16" s="31" t="s">
        <v>127</v>
      </c>
      <c r="B16" s="32" t="s">
        <v>128</v>
      </c>
      <c r="C16" s="32"/>
    </row>
    <row r="17" spans="1:3" ht="15.75" customHeight="1" x14ac:dyDescent="0.3">
      <c r="A17" s="31" t="s">
        <v>129</v>
      </c>
      <c r="B17" s="32" t="s">
        <v>130</v>
      </c>
      <c r="C17" s="32"/>
    </row>
    <row r="18" spans="1:3" ht="15.75" customHeight="1" x14ac:dyDescent="0.3">
      <c r="A18" s="31" t="s">
        <v>131</v>
      </c>
      <c r="B18" s="32" t="s">
        <v>132</v>
      </c>
      <c r="C18" s="32"/>
    </row>
    <row r="19" spans="1:3" ht="15.75" customHeight="1" x14ac:dyDescent="0.3">
      <c r="A19" s="31" t="s">
        <v>133</v>
      </c>
      <c r="B19" s="32" t="s">
        <v>134</v>
      </c>
      <c r="C19" s="32"/>
    </row>
    <row r="20" spans="1:3" ht="7.5" customHeight="1" x14ac:dyDescent="0.3"/>
    <row r="21" spans="1:3" ht="15.75" customHeight="1" x14ac:dyDescent="0.3">
      <c r="A21" s="33" t="s">
        <v>135</v>
      </c>
      <c r="B21" s="33"/>
      <c r="C21" s="33"/>
    </row>
    <row r="22" spans="1:3" x14ac:dyDescent="0.3">
      <c r="A22" s="39" t="s">
        <v>136</v>
      </c>
      <c r="B22" s="39"/>
      <c r="C22" s="39"/>
    </row>
  </sheetData>
  <mergeCells count="10">
    <mergeCell ref="A22:C22"/>
    <mergeCell ref="B17:C17"/>
    <mergeCell ref="B18:C18"/>
    <mergeCell ref="B19:C19"/>
    <mergeCell ref="A21:C21"/>
    <mergeCell ref="A4:C4"/>
    <mergeCell ref="A11:C11"/>
    <mergeCell ref="A14:C14"/>
    <mergeCell ref="B15:C15"/>
    <mergeCell ref="B16:C16"/>
  </mergeCells>
  <pageMargins left="0.75" right="0.75" top="1" bottom="1" header="0.511811023622047" footer="0.511811023622047"/>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INSTRUCTIONS</vt:lpstr>
      <vt:lpstr>CALCULATOR</vt:lpstr>
      <vt:lpstr>RATES</vt:lpstr>
      <vt:lpstr>CALCULATOR!Print_Titles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Trades Alignment</dc:creator>
  <dc:description/>
  <cp:lastModifiedBy>Tom Atkinson</cp:lastModifiedBy>
  <cp:revision>0</cp:revision>
  <dcterms:created xsi:type="dcterms:W3CDTF">2026-07-02T19:34:23Z</dcterms:created>
  <dcterms:modified xsi:type="dcterms:W3CDTF">2026-07-03T01:56:37Z</dcterms:modified>
  <dc:language>en-US</dc:language>
</cp:coreProperties>
</file>